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10 ChE Thermo 2021/"/>
    </mc:Choice>
  </mc:AlternateContent>
  <xr:revisionPtr revIDLastSave="0" documentId="10_ncr:8100000_{952FCE4F-B936-9347-9B96-3D504FBF43AF}" xr6:coauthVersionLast="34" xr6:coauthVersionMax="34" xr10:uidLastSave="{00000000-0000-0000-0000-000000000000}"/>
  <bookViews>
    <workbookView xWindow="1900" yWindow="2780" windowWidth="28040" windowHeight="17440" xr2:uid="{80D1AED3-D264-2D47-B8CC-0B409E3DF69D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F29" i="1"/>
  <c r="F22" i="1"/>
  <c r="F11" i="1"/>
  <c r="J25" i="1"/>
  <c r="K20" i="1"/>
  <c r="J20" i="1"/>
  <c r="H22" i="1"/>
  <c r="G22" i="1"/>
  <c r="I20" i="1" l="1"/>
  <c r="H20" i="1"/>
  <c r="I9" i="1"/>
  <c r="J9" i="1" s="1"/>
  <c r="H9" i="1"/>
  <c r="G11" i="1" s="1"/>
  <c r="J18" i="1" l="1"/>
  <c r="K18" i="1" s="1"/>
  <c r="J7" i="1"/>
  <c r="K7" i="1" s="1"/>
  <c r="H11" i="1"/>
  <c r="F13" i="1" s="1"/>
  <c r="G13" i="1" s="1"/>
  <c r="F24" i="1" l="1"/>
  <c r="G24" i="1" s="1"/>
  <c r="I24" i="1" s="1"/>
  <c r="J24" i="1" s="1"/>
</calcChain>
</file>

<file path=xl/sharedStrings.xml><?xml version="1.0" encoding="utf-8"?>
<sst xmlns="http://schemas.openxmlformats.org/spreadsheetml/2006/main" count="47" uniqueCount="28">
  <si>
    <t>1,3 Butadiene</t>
  </si>
  <si>
    <t>Tc, K</t>
  </si>
  <si>
    <t>Pc, Mpa</t>
  </si>
  <si>
    <t>w</t>
  </si>
  <si>
    <t>mw, g/mole</t>
  </si>
  <si>
    <t>T,K</t>
  </si>
  <si>
    <t>P, Mpa</t>
  </si>
  <si>
    <t>Pr</t>
  </si>
  <si>
    <t>Tr</t>
  </si>
  <si>
    <t>Fug Coeff</t>
  </si>
  <si>
    <t>&lt; Tr?</t>
  </si>
  <si>
    <t>Prsat</t>
  </si>
  <si>
    <t>Psat, Mpa</t>
  </si>
  <si>
    <t>B(T)</t>
  </si>
  <si>
    <t>B0(T)</t>
  </si>
  <si>
    <t>B1(T)</t>
  </si>
  <si>
    <t>Saturated Fug Coeff</t>
  </si>
  <si>
    <t>Fugacity, Mpa</t>
  </si>
  <si>
    <t>Vc, cm3/mole</t>
  </si>
  <si>
    <t>Saturated Fugacity, MPa</t>
  </si>
  <si>
    <t>PREOS</t>
  </si>
  <si>
    <t>Psat PREOS, Mpa</t>
  </si>
  <si>
    <t>Vsat,L, cm3/mole</t>
  </si>
  <si>
    <t>P, MPa</t>
  </si>
  <si>
    <t>At Psat &lt; Tr?</t>
  </si>
  <si>
    <t>NO</t>
  </si>
  <si>
    <t>Fugacity Coefficient</t>
  </si>
  <si>
    <t>Zc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</si>
</sst>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6" formatCode="0.0000"/>
    <numFmt numFmtId="167" formatCode="0.0"/>
  </numFmts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1" fillId="4" borderId="0" xfId="0" applyFont="1" applyFill="1" applyBorder="1" applyAlignment="1">
      <alignment horizontal="center" vertical="center"/>
    </xf>
    <xf numFmtId="0" fontId="0" fillId="4" borderId="1" xfId="0" applyFill="1" applyBorder="1"/>
    <xf numFmtId="2" fontId="0" fillId="2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673100</xdr:colOff>
      <xdr:row>4</xdr:row>
      <xdr:rowOff>127000</xdr:rowOff>
    </xdr:from>
    <xdr:to>
      <xdr:col>21</xdr:col>
      <xdr:colOff>368300</xdr:colOff>
      <xdr:row>28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9D40C0-1848-0E40-BFC7-124FC213F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0100" y="939800"/>
          <a:ext cx="7124700" cy="629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AB7B-5047-AD40-9F70-4372EBBD85C8}">
  <dimension ref="D6:L29"/>
  <sheetViews>
    <sheetView tabSelected="1" workbookViewId="0">
      <selection activeCell="H25" sqref="H25"/>
    </sheetView>
  </sheetViews>
  <sheetFormatPr baseColWidth="10" defaultRowHeight="16"/>
  <cols>
    <col min="4" max="5" width="12.5" bestFit="1" customWidth="1"/>
    <col min="8" max="9" width="11.6640625" bestFit="1" customWidth="1"/>
  </cols>
  <sheetData>
    <row r="6" spans="5:12" ht="48">
      <c r="E6" s="15" t="s">
        <v>0</v>
      </c>
      <c r="F6" s="15" t="s">
        <v>1</v>
      </c>
      <c r="G6" s="15" t="s">
        <v>2</v>
      </c>
      <c r="H6" s="15" t="s">
        <v>3</v>
      </c>
      <c r="I6" s="15" t="s">
        <v>4</v>
      </c>
      <c r="J6" s="15" t="s">
        <v>11</v>
      </c>
      <c r="K6" s="15" t="s">
        <v>12</v>
      </c>
      <c r="L6" s="17" t="s">
        <v>21</v>
      </c>
    </row>
    <row r="7" spans="5:12">
      <c r="E7" s="10"/>
      <c r="F7" s="3">
        <v>425</v>
      </c>
      <c r="G7" s="3">
        <v>4.33</v>
      </c>
      <c r="H7" s="3">
        <v>0.193</v>
      </c>
      <c r="I7" s="3">
        <v>54</v>
      </c>
      <c r="J7" s="5">
        <f>10^(7*(1+H7)*(1-1/H9)/3)</f>
        <v>0.66991674490220798</v>
      </c>
      <c r="K7" s="5">
        <f>J7*G7</f>
        <v>2.9007395054265608</v>
      </c>
      <c r="L7" s="20">
        <v>2.86</v>
      </c>
    </row>
    <row r="8" spans="5:12">
      <c r="F8" s="15" t="s">
        <v>5</v>
      </c>
      <c r="G8" s="15" t="s">
        <v>6</v>
      </c>
      <c r="H8" s="15" t="s">
        <v>8</v>
      </c>
      <c r="I8" s="15" t="s">
        <v>7</v>
      </c>
      <c r="J8" s="16" t="s">
        <v>10</v>
      </c>
    </row>
    <row r="9" spans="5:12">
      <c r="F9" s="4">
        <v>400</v>
      </c>
      <c r="G9" s="4">
        <v>0.1</v>
      </c>
      <c r="H9" s="7">
        <f>F9/F7</f>
        <v>0.94117647058823528</v>
      </c>
      <c r="I9" s="6">
        <f>G9/G7</f>
        <v>2.3094688221709007E-2</v>
      </c>
      <c r="J9" s="9">
        <f>0.686+0.439*I9</f>
        <v>0.69613856812933028</v>
      </c>
    </row>
    <row r="10" spans="5:12">
      <c r="F10" s="15" t="s">
        <v>14</v>
      </c>
      <c r="G10" s="15" t="s">
        <v>15</v>
      </c>
      <c r="H10" s="15" t="s">
        <v>13</v>
      </c>
      <c r="I10" s="1"/>
    </row>
    <row r="11" spans="5:12">
      <c r="F11" s="7">
        <f>0.083-0.422/H9^1.6</f>
        <v>-0.38198479630860849</v>
      </c>
      <c r="G11" s="6">
        <f>0.139-0.172/H9^4.2</f>
        <v>-8.2875827198756774E-2</v>
      </c>
      <c r="H11" s="8">
        <f>(F11+H7*G11)*8.31*F7/G7</f>
        <v>-324.61091639395045</v>
      </c>
    </row>
    <row r="12" spans="5:12" ht="32">
      <c r="F12" s="15" t="s">
        <v>9</v>
      </c>
      <c r="G12" s="17" t="s">
        <v>17</v>
      </c>
    </row>
    <row r="13" spans="5:12">
      <c r="F13" s="7">
        <f>EXP(H11*G9/(8.31*F9))</f>
        <v>0.99028185795259449</v>
      </c>
      <c r="G13" s="6">
        <f>F13*G9</f>
        <v>9.902818579525946E-2</v>
      </c>
    </row>
    <row r="14" spans="5:12">
      <c r="F14" s="23" t="s">
        <v>20</v>
      </c>
      <c r="G14" s="21">
        <v>9.9299999999999999E-2</v>
      </c>
    </row>
    <row r="16" spans="5:12">
      <c r="J16" s="2"/>
    </row>
    <row r="17" spans="4:12" ht="48">
      <c r="D17" s="15" t="s">
        <v>0</v>
      </c>
      <c r="E17" s="17" t="s">
        <v>18</v>
      </c>
      <c r="F17" s="15" t="s">
        <v>1</v>
      </c>
      <c r="G17" s="15" t="s">
        <v>2</v>
      </c>
      <c r="H17" s="15" t="s">
        <v>3</v>
      </c>
      <c r="I17" s="15" t="s">
        <v>4</v>
      </c>
      <c r="J17" s="15" t="s">
        <v>11</v>
      </c>
      <c r="K17" s="15" t="s">
        <v>12</v>
      </c>
      <c r="L17" s="17" t="s">
        <v>21</v>
      </c>
    </row>
    <row r="18" spans="4:12">
      <c r="E18" s="12">
        <v>221</v>
      </c>
      <c r="F18" s="3">
        <v>425</v>
      </c>
      <c r="G18" s="3">
        <v>4.33</v>
      </c>
      <c r="H18" s="3">
        <v>0.193</v>
      </c>
      <c r="I18" s="3">
        <v>54</v>
      </c>
      <c r="J18" s="5">
        <f>10^(7*(1+H18)*(1-1/H20)/3)</f>
        <v>0.66991674490220798</v>
      </c>
      <c r="K18" s="5">
        <f>J18*G18</f>
        <v>2.9007395054265608</v>
      </c>
      <c r="L18" s="20">
        <v>2.86</v>
      </c>
    </row>
    <row r="19" spans="4:12">
      <c r="D19" s="15" t="s">
        <v>20</v>
      </c>
      <c r="E19" s="20">
        <v>251</v>
      </c>
      <c r="F19" s="15" t="s">
        <v>5</v>
      </c>
      <c r="G19" s="15" t="s">
        <v>23</v>
      </c>
      <c r="H19" s="15" t="s">
        <v>8</v>
      </c>
      <c r="I19" s="15" t="s">
        <v>7</v>
      </c>
      <c r="J19" s="16" t="s">
        <v>10</v>
      </c>
      <c r="K19" s="19" t="s">
        <v>24</v>
      </c>
    </row>
    <row r="20" spans="4:12">
      <c r="F20" s="4">
        <v>400</v>
      </c>
      <c r="G20" s="11">
        <v>8</v>
      </c>
      <c r="H20" s="7">
        <f>F20/F18</f>
        <v>0.94117647058823528</v>
      </c>
      <c r="I20" s="5">
        <f>G20/G18</f>
        <v>1.8475750577367205</v>
      </c>
      <c r="J20" s="18">
        <f>0.686+0.439*I20</f>
        <v>1.4970854503464204</v>
      </c>
      <c r="K20" s="18">
        <f>0.686+0.439*K18/G18</f>
        <v>0.98009345101206935</v>
      </c>
    </row>
    <row r="21" spans="4:12">
      <c r="F21" s="15" t="s">
        <v>14</v>
      </c>
      <c r="G21" s="15" t="s">
        <v>15</v>
      </c>
      <c r="H21" s="15" t="s">
        <v>13</v>
      </c>
      <c r="I21" s="1"/>
      <c r="K21" s="22" t="s">
        <v>25</v>
      </c>
    </row>
    <row r="22" spans="4:12">
      <c r="F22" s="7">
        <f>0.083-0.422/H20^1.6</f>
        <v>-0.38198479630860849</v>
      </c>
      <c r="G22" s="6">
        <f>0.139-0.172/H20^4.2</f>
        <v>-8.2875827198756774E-2</v>
      </c>
      <c r="H22" s="13">
        <f>(F22+H18*G22)*8.31*F18/G18</f>
        <v>-324.61091639395045</v>
      </c>
    </row>
    <row r="23" spans="4:12" ht="48">
      <c r="F23" s="17" t="s">
        <v>16</v>
      </c>
      <c r="G23" s="17" t="s">
        <v>19</v>
      </c>
      <c r="H23" s="17" t="s">
        <v>22</v>
      </c>
      <c r="I23" s="17" t="s">
        <v>17</v>
      </c>
      <c r="J23" s="17" t="s">
        <v>26</v>
      </c>
    </row>
    <row r="24" spans="4:12">
      <c r="F24" s="5">
        <f>EXP(H22*K18/(8.31*F20))</f>
        <v>0.75331132723325978</v>
      </c>
      <c r="G24" s="5">
        <f>F24*K18</f>
        <v>2.1851599267908322</v>
      </c>
      <c r="H24" s="14">
        <f>E18*(G18*E18/(8.31*F18))^((1-H20)^0.2857)</f>
        <v>123.58617150442174</v>
      </c>
      <c r="I24" s="24">
        <f>G24*EXP(H24*(G20-K18)/(8.31*F20))</f>
        <v>2.6413213314727932</v>
      </c>
      <c r="J24" s="7">
        <f>I24/G20</f>
        <v>0.33016516643409916</v>
      </c>
    </row>
    <row r="25" spans="4:12">
      <c r="F25" s="15" t="s">
        <v>20</v>
      </c>
      <c r="G25" s="20">
        <v>2.04</v>
      </c>
      <c r="H25" s="15" t="s">
        <v>20</v>
      </c>
      <c r="I25" s="20">
        <v>2.46</v>
      </c>
      <c r="J25" s="25">
        <f>I25/G20</f>
        <v>0.3075</v>
      </c>
    </row>
    <row r="28" spans="4:12">
      <c r="F28" t="s">
        <v>27</v>
      </c>
    </row>
    <row r="29" spans="4:12">
      <c r="F29">
        <f>G18*E18/(8.31*F18)</f>
        <v>0.27095066185318895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2021-03-18T00:38:34Z</dcterms:created>
  <dcterms:modified xsi:type="dcterms:W3CDTF">2021-03-21T18:56:56Z</dcterms:modified>
</cp:coreProperties>
</file>